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1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OFC</author>
  </authors>
  <commentList>
    <comment ref="A1" authorId="0">
      <text>
        <r>
          <rPr>
            <sz val="12"/>
            <color indexed="8"/>
            <rFont val="Times New Roman"/>
            <family val="1"/>
          </rPr>
          <t xml:space="preserve">Fill Yellow cells only.
Your Arrear is displayed in cell "L3"
</t>
        </r>
        <r>
          <rPr>
            <sz val="8"/>
            <color indexed="8"/>
            <rFont val="Times New Roman"/>
            <family val="1"/>
          </rPr>
          <t>N K CHOWDHARY
SDE OFC JODHPUR
9414001476</t>
        </r>
      </text>
    </comment>
    <comment ref="L1" authorId="0">
      <text>
        <r>
          <rPr>
            <b/>
            <sz val="8"/>
            <color indexed="8"/>
            <rFont val="Times New Roman"/>
            <family val="1"/>
          </rPr>
          <t xml:space="preserve"> SELECT YOUR PRESENT INCREMENT MONTH
</t>
        </r>
      </text>
    </comment>
    <comment ref="L2" authorId="0">
      <text>
        <r>
          <rPr>
            <sz val="8"/>
            <color indexed="8"/>
            <rFont val="Times New Roman"/>
            <family val="1"/>
          </rPr>
          <t xml:space="preserve">Fill your annual increment amount
</t>
        </r>
      </text>
    </comment>
    <comment ref="I1" authorId="1">
      <text>
        <r>
          <rPr>
            <sz val="8"/>
            <rFont val="Tahoma"/>
            <family val="0"/>
          </rPr>
          <t xml:space="preserve">Write basic pay as on 1/1/07
</t>
        </r>
      </text>
    </comment>
  </commentList>
</comments>
</file>

<file path=xl/sharedStrings.xml><?xml version="1.0" encoding="utf-8"?>
<sst xmlns="http://schemas.openxmlformats.org/spreadsheetml/2006/main" count="69" uniqueCount="37">
  <si>
    <t>Name</t>
  </si>
  <si>
    <t>Pay as on 1/1/07</t>
  </si>
  <si>
    <t>Month of Increment</t>
  </si>
  <si>
    <t>Apr</t>
  </si>
  <si>
    <t>Annual Increment</t>
  </si>
  <si>
    <t>Month</t>
  </si>
  <si>
    <t>Yr</t>
  </si>
  <si>
    <t>PAY</t>
  </si>
  <si>
    <t>DA</t>
  </si>
  <si>
    <t>HRA</t>
  </si>
  <si>
    <t>TOTAL</t>
  </si>
  <si>
    <t>DP</t>
  </si>
  <si>
    <t>DIFF</t>
  </si>
  <si>
    <t>Jan</t>
  </si>
  <si>
    <t>07</t>
  </si>
  <si>
    <t>Feb</t>
  </si>
  <si>
    <t>Mar</t>
  </si>
  <si>
    <t>May</t>
  </si>
  <si>
    <t>Jun</t>
  </si>
  <si>
    <t>Jul</t>
  </si>
  <si>
    <t>Aug</t>
  </si>
  <si>
    <t>Sep</t>
  </si>
  <si>
    <t>Oct</t>
  </si>
  <si>
    <t>Nov</t>
  </si>
  <si>
    <t>Dec</t>
  </si>
  <si>
    <t>08</t>
  </si>
  <si>
    <t>xyz</t>
  </si>
  <si>
    <t>Before DA merger</t>
  </si>
  <si>
    <t>After DA merger</t>
  </si>
  <si>
    <t>DUES/</t>
  </si>
  <si>
    <t>Total Pay as on Septem 08                       =</t>
  </si>
  <si>
    <t>Total Arrears Due                                       =</t>
  </si>
  <si>
    <t>(This includes BP+DP+IDA+HRA+CCA only)</t>
  </si>
  <si>
    <t>Arears w.e.f. 04/08 to 08/08                      =</t>
  </si>
  <si>
    <t>Remaining Arear w.e.f 01/07 to 03/08      =</t>
  </si>
  <si>
    <t>Arears to be received with Januaysalary   =</t>
  </si>
  <si>
    <t>Arears to be received with November salary =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</si>
</sst>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0.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13"/>
      <color indexed="8"/>
      <name val="Calibri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1" fillId="24" borderId="0" xfId="0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22" fillId="24" borderId="0" xfId="0" applyFont="1" applyFill="1" applyBorder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vertical="center"/>
      <protection hidden="1"/>
    </xf>
    <xf numFmtId="0" fontId="22" fillId="0" borderId="11" xfId="0" applyFont="1" applyFill="1" applyBorder="1" applyAlignment="1" applyProtection="1">
      <alignment vertical="center"/>
      <protection hidden="1"/>
    </xf>
    <xf numFmtId="0" fontId="22" fillId="0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>
      <alignment vertical="center"/>
    </xf>
    <xf numFmtId="0" fontId="22" fillId="0" borderId="13" xfId="0" applyFont="1" applyFill="1" applyBorder="1" applyAlignment="1" applyProtection="1">
      <alignment/>
      <protection hidden="1"/>
    </xf>
    <xf numFmtId="0" fontId="22" fillId="0" borderId="14" xfId="0" applyFont="1" applyFill="1" applyBorder="1" applyAlignment="1" applyProtection="1">
      <alignment/>
      <protection hidden="1"/>
    </xf>
    <xf numFmtId="0" fontId="22" fillId="0" borderId="15" xfId="0" applyFont="1" applyFill="1" applyBorder="1" applyAlignment="1" applyProtection="1">
      <alignment/>
      <protection hidden="1"/>
    </xf>
    <xf numFmtId="0" fontId="22" fillId="0" borderId="16" xfId="0" applyFont="1" applyFill="1" applyBorder="1" applyAlignment="1" applyProtection="1">
      <alignment/>
      <protection hidden="1"/>
    </xf>
    <xf numFmtId="0" fontId="22" fillId="0" borderId="17" xfId="0" applyFont="1" applyFill="1" applyBorder="1" applyAlignment="1" applyProtection="1">
      <alignment/>
      <protection hidden="1"/>
    </xf>
    <xf numFmtId="0" fontId="22" fillId="0" borderId="18" xfId="0" applyFont="1" applyFill="1" applyBorder="1" applyAlignment="1" applyProtection="1">
      <alignment/>
      <protection hidden="1"/>
    </xf>
    <xf numFmtId="0" fontId="21" fillId="0" borderId="17" xfId="0" applyFont="1" applyFill="1" applyBorder="1" applyAlignment="1" applyProtection="1">
      <alignment/>
      <protection hidden="1"/>
    </xf>
    <xf numFmtId="0" fontId="21" fillId="0" borderId="16" xfId="0" applyFont="1" applyFill="1" applyBorder="1" applyAlignment="1" applyProtection="1">
      <alignment/>
      <protection hidden="1"/>
    </xf>
    <xf numFmtId="0" fontId="21" fillId="0" borderId="19" xfId="0" applyFont="1" applyFill="1" applyBorder="1" applyAlignment="1" applyProtection="1">
      <alignment/>
      <protection hidden="1"/>
    </xf>
    <xf numFmtId="0" fontId="21" fillId="0" borderId="20" xfId="0" applyFont="1" applyFill="1" applyBorder="1" applyAlignment="1" applyProtection="1">
      <alignment/>
      <protection hidden="1"/>
    </xf>
    <xf numFmtId="0" fontId="21" fillId="0" borderId="21" xfId="0" applyFont="1" applyFill="1" applyBorder="1" applyAlignment="1" applyProtection="1">
      <alignment/>
      <protection hidden="1"/>
    </xf>
    <xf numFmtId="0" fontId="21" fillId="0" borderId="15" xfId="0" applyFont="1" applyFill="1" applyBorder="1" applyAlignment="1" applyProtection="1">
      <alignment/>
      <protection hidden="1"/>
    </xf>
    <xf numFmtId="1" fontId="21" fillId="24" borderId="22" xfId="0" applyNumberFormat="1" applyFont="1" applyFill="1" applyBorder="1" applyAlignment="1" applyProtection="1">
      <alignment/>
      <protection locked="0"/>
    </xf>
    <xf numFmtId="0" fontId="22" fillId="25" borderId="23" xfId="0" applyFont="1" applyFill="1" applyBorder="1" applyAlignment="1" applyProtection="1">
      <alignment vertical="center"/>
      <protection hidden="1"/>
    </xf>
    <xf numFmtId="0" fontId="22" fillId="25" borderId="17" xfId="0" applyFont="1" applyFill="1" applyBorder="1" applyAlignment="1" applyProtection="1">
      <alignment/>
      <protection hidden="1"/>
    </xf>
    <xf numFmtId="0" fontId="21" fillId="25" borderId="16" xfId="0" applyFont="1" applyFill="1" applyBorder="1" applyAlignment="1" applyProtection="1">
      <alignment/>
      <protection hidden="1"/>
    </xf>
    <xf numFmtId="0" fontId="21" fillId="25" borderId="15" xfId="0" applyFont="1" applyFill="1" applyBorder="1" applyAlignment="1" applyProtection="1">
      <alignment/>
      <protection hidden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18" xfId="0" applyFont="1" applyFill="1" applyBorder="1" applyAlignment="1" applyProtection="1">
      <alignment horizontal="center" vertical="center"/>
      <protection hidden="1"/>
    </xf>
    <xf numFmtId="0" fontId="22" fillId="0" borderId="12" xfId="0" applyFont="1" applyFill="1" applyBorder="1" applyAlignment="1" applyProtection="1">
      <alignment horizontal="center" vertical="center"/>
      <protection hidden="1"/>
    </xf>
    <xf numFmtId="0" fontId="22" fillId="0" borderId="24" xfId="0" applyFont="1" applyFill="1" applyBorder="1" applyAlignment="1" applyProtection="1">
      <alignment horizontal="center" vertical="center"/>
      <protection hidden="1"/>
    </xf>
    <xf numFmtId="0" fontId="23" fillId="0" borderId="25" xfId="0" applyFont="1" applyFill="1" applyBorder="1" applyAlignment="1" applyProtection="1">
      <alignment horizontal="center" vertical="center"/>
      <protection hidden="1"/>
    </xf>
    <xf numFmtId="0" fontId="23" fillId="0" borderId="12" xfId="0" applyFont="1" applyFill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0" fontId="21" fillId="24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hidden="1"/>
    </xf>
    <xf numFmtId="0" fontId="21" fillId="0" borderId="26" xfId="0" applyFont="1" applyFill="1" applyBorder="1" applyAlignment="1" applyProtection="1">
      <alignment/>
      <protection hidden="1"/>
    </xf>
    <xf numFmtId="0" fontId="25" fillId="0" borderId="0" xfId="0" applyFont="1" applyAlignment="1">
      <alignment horizontal="center"/>
    </xf>
    <xf numFmtId="1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zoomScalePageLayoutView="0" workbookViewId="0" topLeftCell="A1">
      <selection activeCell="B1" sqref="B1:E1"/>
    </sheetView>
  </sheetViews>
  <sheetFormatPr defaultColWidth="9.140625" defaultRowHeight="15"/>
  <cols>
    <col min="1" max="1" width="8.421875" style="1" customWidth="1"/>
    <col min="2" max="2" width="4.28125" style="1" customWidth="1"/>
    <col min="3" max="6" width="10.7109375" style="1" customWidth="1"/>
    <col min="7" max="7" width="0.71875" style="1" customWidth="1"/>
    <col min="8" max="10" width="10.7109375" style="1" customWidth="1"/>
    <col min="11" max="11" width="15.28125" style="1" customWidth="1"/>
    <col min="12" max="13" width="10.7109375" style="1" customWidth="1"/>
    <col min="14" max="16384" width="9.140625" style="1" customWidth="1"/>
  </cols>
  <sheetData>
    <row r="1" spans="1:13" s="4" customFormat="1" ht="26.25" customHeight="1">
      <c r="A1" s="2" t="s">
        <v>0</v>
      </c>
      <c r="B1" s="37" t="s">
        <v>26</v>
      </c>
      <c r="C1" s="37"/>
      <c r="D1" s="37"/>
      <c r="E1" s="37"/>
      <c r="F1" s="35" t="s">
        <v>1</v>
      </c>
      <c r="G1" s="35"/>
      <c r="H1" s="35"/>
      <c r="I1" s="3">
        <v>15100</v>
      </c>
      <c r="J1" s="35" t="s">
        <v>2</v>
      </c>
      <c r="K1" s="35"/>
      <c r="L1" s="6" t="s">
        <v>3</v>
      </c>
      <c r="M1" s="2"/>
    </row>
    <row r="2" spans="2:13" s="4" customFormat="1" ht="18.75">
      <c r="B2" s="5"/>
      <c r="C2" s="5"/>
      <c r="E2" s="5"/>
      <c r="F2" s="5"/>
      <c r="G2" s="5"/>
      <c r="H2" s="5"/>
      <c r="I2" s="5"/>
      <c r="J2" s="36" t="s">
        <v>4</v>
      </c>
      <c r="K2" s="36"/>
      <c r="L2" s="23">
        <v>350</v>
      </c>
      <c r="M2" s="5"/>
    </row>
    <row r="3" spans="1:15" ht="18.75">
      <c r="A3" s="7"/>
      <c r="B3" s="8"/>
      <c r="C3" s="30" t="s">
        <v>27</v>
      </c>
      <c r="D3" s="31"/>
      <c r="E3" s="31"/>
      <c r="F3" s="32"/>
      <c r="G3" s="24"/>
      <c r="H3" s="33" t="s">
        <v>28</v>
      </c>
      <c r="I3" s="34"/>
      <c r="J3" s="34"/>
      <c r="K3" s="34"/>
      <c r="L3" s="9"/>
      <c r="M3" s="7" t="s">
        <v>29</v>
      </c>
      <c r="N3" s="10"/>
      <c r="O3" s="10"/>
    </row>
    <row r="4" spans="1:15" ht="18.75">
      <c r="A4" s="11" t="s">
        <v>5</v>
      </c>
      <c r="B4" s="12" t="s">
        <v>6</v>
      </c>
      <c r="C4" s="13" t="s">
        <v>7</v>
      </c>
      <c r="D4" s="14" t="s">
        <v>8</v>
      </c>
      <c r="E4" s="14" t="s">
        <v>9</v>
      </c>
      <c r="F4" s="14" t="s">
        <v>10</v>
      </c>
      <c r="G4" s="25"/>
      <c r="H4" s="15" t="s">
        <v>7</v>
      </c>
      <c r="I4" s="14" t="s">
        <v>11</v>
      </c>
      <c r="J4" s="14" t="s">
        <v>8</v>
      </c>
      <c r="K4" s="14" t="s">
        <v>9</v>
      </c>
      <c r="L4" s="16" t="s">
        <v>10</v>
      </c>
      <c r="M4" s="11" t="s">
        <v>12</v>
      </c>
      <c r="N4" s="4"/>
      <c r="O4" s="4"/>
    </row>
    <row r="5" spans="1:13" ht="19.5" customHeight="1">
      <c r="A5" s="17" t="s">
        <v>13</v>
      </c>
      <c r="B5" s="18" t="s">
        <v>14</v>
      </c>
      <c r="C5" s="18">
        <f>I1</f>
        <v>15100</v>
      </c>
      <c r="D5" s="14">
        <f>ROUND(C5*0.688,0)</f>
        <v>10389</v>
      </c>
      <c r="E5" s="18">
        <f>ROUND(C5*0.3,0)</f>
        <v>4530</v>
      </c>
      <c r="F5" s="18">
        <f aca="true" t="shared" si="0" ref="F5:F21">SUM(C5:E5)</f>
        <v>30019</v>
      </c>
      <c r="G5" s="26"/>
      <c r="H5" s="18">
        <f aca="true" t="shared" si="1" ref="H5:H20">C5</f>
        <v>15100</v>
      </c>
      <c r="I5" s="18">
        <f aca="true" t="shared" si="2" ref="I5:I24">ROUND(H5/2,0)</f>
        <v>7550</v>
      </c>
      <c r="J5" s="18">
        <f>ROUND((H5+I5)*18.8%,0)</f>
        <v>4258</v>
      </c>
      <c r="K5" s="18">
        <f>ROUND((H5+I5)*0.3,0)</f>
        <v>6795</v>
      </c>
      <c r="L5" s="18">
        <f aca="true" t="shared" si="3" ref="L5:L21">SUM(H5:K5)</f>
        <v>33703</v>
      </c>
      <c r="M5" s="17">
        <f aca="true" t="shared" si="4" ref="M5:M21">L5-F5</f>
        <v>3684</v>
      </c>
    </row>
    <row r="6" spans="1:13" ht="19.5" customHeight="1">
      <c r="A6" s="18" t="s">
        <v>15</v>
      </c>
      <c r="B6" s="18" t="s">
        <v>14</v>
      </c>
      <c r="C6" s="18">
        <f aca="true" t="shared" si="5" ref="C6:C24">IF(A6=$L$1,C5+$L$2,C5)</f>
        <v>15100</v>
      </c>
      <c r="D6" s="14">
        <f>ROUND(C6*0.688,0)</f>
        <v>10389</v>
      </c>
      <c r="E6" s="18">
        <f aca="true" t="shared" si="6" ref="E6:E24">ROUND(C6*0.3,0)</f>
        <v>4530</v>
      </c>
      <c r="F6" s="18">
        <f t="shared" si="0"/>
        <v>30019</v>
      </c>
      <c r="G6" s="26"/>
      <c r="H6" s="18">
        <f t="shared" si="1"/>
        <v>15100</v>
      </c>
      <c r="I6" s="18">
        <f t="shared" si="2"/>
        <v>7550</v>
      </c>
      <c r="J6" s="18">
        <f>ROUND((H6+I6)*18.8%,0)</f>
        <v>4258</v>
      </c>
      <c r="K6" s="18">
        <f aca="true" t="shared" si="7" ref="K6:K24">ROUND((H6+I6)*0.3,0)</f>
        <v>6795</v>
      </c>
      <c r="L6" s="18">
        <f t="shared" si="3"/>
        <v>33703</v>
      </c>
      <c r="M6" s="18">
        <f t="shared" si="4"/>
        <v>3684</v>
      </c>
    </row>
    <row r="7" spans="1:13" ht="19.5" customHeight="1">
      <c r="A7" s="18" t="s">
        <v>16</v>
      </c>
      <c r="B7" s="18" t="s">
        <v>14</v>
      </c>
      <c r="C7" s="18">
        <f t="shared" si="5"/>
        <v>15100</v>
      </c>
      <c r="D7" s="14">
        <f>ROUND(C7*0.688,0)</f>
        <v>10389</v>
      </c>
      <c r="E7" s="18">
        <f t="shared" si="6"/>
        <v>4530</v>
      </c>
      <c r="F7" s="18">
        <f t="shared" si="0"/>
        <v>30019</v>
      </c>
      <c r="G7" s="26"/>
      <c r="H7" s="18">
        <f t="shared" si="1"/>
        <v>15100</v>
      </c>
      <c r="I7" s="18">
        <f t="shared" si="2"/>
        <v>7550</v>
      </c>
      <c r="J7" s="18">
        <f>ROUND((H7+I7)*18.8%,0)</f>
        <v>4258</v>
      </c>
      <c r="K7" s="18">
        <f t="shared" si="7"/>
        <v>6795</v>
      </c>
      <c r="L7" s="18">
        <f t="shared" si="3"/>
        <v>33703</v>
      </c>
      <c r="M7" s="18">
        <f t="shared" si="4"/>
        <v>3684</v>
      </c>
    </row>
    <row r="8" spans="1:13" ht="19.5" customHeight="1">
      <c r="A8" s="18" t="s">
        <v>3</v>
      </c>
      <c r="B8" s="18" t="s">
        <v>14</v>
      </c>
      <c r="C8" s="18">
        <f t="shared" si="5"/>
        <v>15450</v>
      </c>
      <c r="D8" s="14">
        <f>ROUND(C8*0.702,0)</f>
        <v>10846</v>
      </c>
      <c r="E8" s="18">
        <f t="shared" si="6"/>
        <v>4635</v>
      </c>
      <c r="F8" s="18">
        <f t="shared" si="0"/>
        <v>30931</v>
      </c>
      <c r="G8" s="26"/>
      <c r="H8" s="18">
        <f t="shared" si="1"/>
        <v>15450</v>
      </c>
      <c r="I8" s="18">
        <f t="shared" si="2"/>
        <v>7725</v>
      </c>
      <c r="J8" s="18">
        <f>ROUND((H8+I8)*20.2%,0)</f>
        <v>4681</v>
      </c>
      <c r="K8" s="18">
        <f t="shared" si="7"/>
        <v>6953</v>
      </c>
      <c r="L8" s="18">
        <f t="shared" si="3"/>
        <v>34809</v>
      </c>
      <c r="M8" s="18">
        <f t="shared" si="4"/>
        <v>3878</v>
      </c>
    </row>
    <row r="9" spans="1:13" ht="19.5" customHeight="1">
      <c r="A9" s="18" t="s">
        <v>17</v>
      </c>
      <c r="B9" s="18" t="s">
        <v>14</v>
      </c>
      <c r="C9" s="18">
        <f t="shared" si="5"/>
        <v>15450</v>
      </c>
      <c r="D9" s="14">
        <f>ROUND(C9*0.702,0)</f>
        <v>10846</v>
      </c>
      <c r="E9" s="18">
        <f t="shared" si="6"/>
        <v>4635</v>
      </c>
      <c r="F9" s="18">
        <f t="shared" si="0"/>
        <v>30931</v>
      </c>
      <c r="G9" s="26"/>
      <c r="H9" s="18">
        <f t="shared" si="1"/>
        <v>15450</v>
      </c>
      <c r="I9" s="18">
        <f t="shared" si="2"/>
        <v>7725</v>
      </c>
      <c r="J9" s="18">
        <f>ROUND((H9+I9)*20.2%,0)</f>
        <v>4681</v>
      </c>
      <c r="K9" s="18">
        <f t="shared" si="7"/>
        <v>6953</v>
      </c>
      <c r="L9" s="18">
        <f t="shared" si="3"/>
        <v>34809</v>
      </c>
      <c r="M9" s="18">
        <f t="shared" si="4"/>
        <v>3878</v>
      </c>
    </row>
    <row r="10" spans="1:13" ht="19.5" customHeight="1">
      <c r="A10" s="18" t="s">
        <v>18</v>
      </c>
      <c r="B10" s="18" t="s">
        <v>14</v>
      </c>
      <c r="C10" s="18">
        <f t="shared" si="5"/>
        <v>15450</v>
      </c>
      <c r="D10" s="14">
        <f>ROUND(C10*0.702,0)</f>
        <v>10846</v>
      </c>
      <c r="E10" s="18">
        <f t="shared" si="6"/>
        <v>4635</v>
      </c>
      <c r="F10" s="18">
        <f t="shared" si="0"/>
        <v>30931</v>
      </c>
      <c r="G10" s="26"/>
      <c r="H10" s="18">
        <f t="shared" si="1"/>
        <v>15450</v>
      </c>
      <c r="I10" s="18">
        <f t="shared" si="2"/>
        <v>7725</v>
      </c>
      <c r="J10" s="18">
        <f>ROUND((H10+I10)*20.2%,0)</f>
        <v>4681</v>
      </c>
      <c r="K10" s="18">
        <f t="shared" si="7"/>
        <v>6953</v>
      </c>
      <c r="L10" s="18">
        <f t="shared" si="3"/>
        <v>34809</v>
      </c>
      <c r="M10" s="18">
        <f t="shared" si="4"/>
        <v>3878</v>
      </c>
    </row>
    <row r="11" spans="1:13" ht="19.5" customHeight="1">
      <c r="A11" s="18" t="s">
        <v>19</v>
      </c>
      <c r="B11" s="18" t="s">
        <v>14</v>
      </c>
      <c r="C11" s="18">
        <f t="shared" si="5"/>
        <v>15450</v>
      </c>
      <c r="D11" s="14">
        <f>ROUND(C11*0.711,0)</f>
        <v>10985</v>
      </c>
      <c r="E11" s="18">
        <f t="shared" si="6"/>
        <v>4635</v>
      </c>
      <c r="F11" s="18">
        <f t="shared" si="0"/>
        <v>31070</v>
      </c>
      <c r="G11" s="26"/>
      <c r="H11" s="18">
        <f t="shared" si="1"/>
        <v>15450</v>
      </c>
      <c r="I11" s="18">
        <f t="shared" si="2"/>
        <v>7725</v>
      </c>
      <c r="J11" s="18">
        <f>ROUND((H11+I11)*21.1%,0)</f>
        <v>4890</v>
      </c>
      <c r="K11" s="18">
        <f t="shared" si="7"/>
        <v>6953</v>
      </c>
      <c r="L11" s="18">
        <f t="shared" si="3"/>
        <v>35018</v>
      </c>
      <c r="M11" s="18">
        <f t="shared" si="4"/>
        <v>3948</v>
      </c>
    </row>
    <row r="12" spans="1:13" ht="19.5" customHeight="1">
      <c r="A12" s="18" t="s">
        <v>20</v>
      </c>
      <c r="B12" s="18" t="s">
        <v>14</v>
      </c>
      <c r="C12" s="18">
        <f t="shared" si="5"/>
        <v>15450</v>
      </c>
      <c r="D12" s="14">
        <f>ROUND(C12*0.711,0)</f>
        <v>10985</v>
      </c>
      <c r="E12" s="18">
        <f t="shared" si="6"/>
        <v>4635</v>
      </c>
      <c r="F12" s="18">
        <f t="shared" si="0"/>
        <v>31070</v>
      </c>
      <c r="G12" s="26"/>
      <c r="H12" s="18">
        <f t="shared" si="1"/>
        <v>15450</v>
      </c>
      <c r="I12" s="18">
        <f t="shared" si="2"/>
        <v>7725</v>
      </c>
      <c r="J12" s="18">
        <f>ROUND((H12+I12)*21.1%,0)</f>
        <v>4890</v>
      </c>
      <c r="K12" s="18">
        <f t="shared" si="7"/>
        <v>6953</v>
      </c>
      <c r="L12" s="18">
        <f t="shared" si="3"/>
        <v>35018</v>
      </c>
      <c r="M12" s="18">
        <f t="shared" si="4"/>
        <v>3948</v>
      </c>
    </row>
    <row r="13" spans="1:13" ht="19.5" customHeight="1">
      <c r="A13" s="18" t="s">
        <v>21</v>
      </c>
      <c r="B13" s="18" t="s">
        <v>14</v>
      </c>
      <c r="C13" s="18">
        <f t="shared" si="5"/>
        <v>15450</v>
      </c>
      <c r="D13" s="14">
        <f>ROUND(C13*0.711,0)</f>
        <v>10985</v>
      </c>
      <c r="E13" s="18">
        <f t="shared" si="6"/>
        <v>4635</v>
      </c>
      <c r="F13" s="18">
        <f t="shared" si="0"/>
        <v>31070</v>
      </c>
      <c r="G13" s="26"/>
      <c r="H13" s="18">
        <f t="shared" si="1"/>
        <v>15450</v>
      </c>
      <c r="I13" s="18">
        <f t="shared" si="2"/>
        <v>7725</v>
      </c>
      <c r="J13" s="18">
        <f>ROUND((H13+I13)*21.1%,0)</f>
        <v>4890</v>
      </c>
      <c r="K13" s="18">
        <f t="shared" si="7"/>
        <v>6953</v>
      </c>
      <c r="L13" s="18">
        <f t="shared" si="3"/>
        <v>35018</v>
      </c>
      <c r="M13" s="18">
        <f t="shared" si="4"/>
        <v>3948</v>
      </c>
    </row>
    <row r="14" spans="1:13" ht="19.5" customHeight="1">
      <c r="A14" s="18" t="s">
        <v>22</v>
      </c>
      <c r="B14" s="18" t="s">
        <v>14</v>
      </c>
      <c r="C14" s="18">
        <f t="shared" si="5"/>
        <v>15450</v>
      </c>
      <c r="D14" s="14">
        <f>ROUND(C14*0.76,0)</f>
        <v>11742</v>
      </c>
      <c r="E14" s="18">
        <f t="shared" si="6"/>
        <v>4635</v>
      </c>
      <c r="F14" s="18">
        <f t="shared" si="0"/>
        <v>31827</v>
      </c>
      <c r="G14" s="26"/>
      <c r="H14" s="18">
        <f t="shared" si="1"/>
        <v>15450</v>
      </c>
      <c r="I14" s="18">
        <f t="shared" si="2"/>
        <v>7725</v>
      </c>
      <c r="J14" s="18">
        <f>ROUND((H14+I14)*26%,0)</f>
        <v>6026</v>
      </c>
      <c r="K14" s="18">
        <f t="shared" si="7"/>
        <v>6953</v>
      </c>
      <c r="L14" s="18">
        <f t="shared" si="3"/>
        <v>36154</v>
      </c>
      <c r="M14" s="18">
        <f t="shared" si="4"/>
        <v>4327</v>
      </c>
    </row>
    <row r="15" spans="1:13" ht="19.5" customHeight="1">
      <c r="A15" s="18" t="s">
        <v>23</v>
      </c>
      <c r="B15" s="18" t="s">
        <v>14</v>
      </c>
      <c r="C15" s="18">
        <f t="shared" si="5"/>
        <v>15450</v>
      </c>
      <c r="D15" s="14">
        <f>ROUND(C15*0.76,0)</f>
        <v>11742</v>
      </c>
      <c r="E15" s="18">
        <f t="shared" si="6"/>
        <v>4635</v>
      </c>
      <c r="F15" s="18">
        <f t="shared" si="0"/>
        <v>31827</v>
      </c>
      <c r="G15" s="26"/>
      <c r="H15" s="18">
        <f t="shared" si="1"/>
        <v>15450</v>
      </c>
      <c r="I15" s="18">
        <f t="shared" si="2"/>
        <v>7725</v>
      </c>
      <c r="J15" s="18">
        <f>ROUND((H15+I15)*26%,0)</f>
        <v>6026</v>
      </c>
      <c r="K15" s="18">
        <f t="shared" si="7"/>
        <v>6953</v>
      </c>
      <c r="L15" s="18">
        <f t="shared" si="3"/>
        <v>36154</v>
      </c>
      <c r="M15" s="18">
        <f t="shared" si="4"/>
        <v>4327</v>
      </c>
    </row>
    <row r="16" spans="1:13" ht="19.5" customHeight="1">
      <c r="A16" s="18" t="s">
        <v>24</v>
      </c>
      <c r="B16" s="18" t="s">
        <v>14</v>
      </c>
      <c r="C16" s="18">
        <f t="shared" si="5"/>
        <v>15450</v>
      </c>
      <c r="D16" s="14">
        <f>ROUND(C16*0.76,0)</f>
        <v>11742</v>
      </c>
      <c r="E16" s="18">
        <f t="shared" si="6"/>
        <v>4635</v>
      </c>
      <c r="F16" s="18">
        <f t="shared" si="0"/>
        <v>31827</v>
      </c>
      <c r="G16" s="26"/>
      <c r="H16" s="18">
        <f t="shared" si="1"/>
        <v>15450</v>
      </c>
      <c r="I16" s="18">
        <f t="shared" si="2"/>
        <v>7725</v>
      </c>
      <c r="J16" s="18">
        <f>ROUND((H16+I16)*26%,0)</f>
        <v>6026</v>
      </c>
      <c r="K16" s="18">
        <f t="shared" si="7"/>
        <v>6953</v>
      </c>
      <c r="L16" s="18">
        <f t="shared" si="3"/>
        <v>36154</v>
      </c>
      <c r="M16" s="18">
        <f t="shared" si="4"/>
        <v>4327</v>
      </c>
    </row>
    <row r="17" spans="1:13" ht="19.5" customHeight="1">
      <c r="A17" s="18" t="s">
        <v>13</v>
      </c>
      <c r="B17" s="18" t="s">
        <v>25</v>
      </c>
      <c r="C17" s="18">
        <f t="shared" si="5"/>
        <v>15450</v>
      </c>
      <c r="D17" s="14">
        <f>ROUND(C17*0.786,0)</f>
        <v>12144</v>
      </c>
      <c r="E17" s="18">
        <f t="shared" si="6"/>
        <v>4635</v>
      </c>
      <c r="F17" s="18">
        <f t="shared" si="0"/>
        <v>32229</v>
      </c>
      <c r="G17" s="26"/>
      <c r="H17" s="18">
        <f t="shared" si="1"/>
        <v>15450</v>
      </c>
      <c r="I17" s="18">
        <f t="shared" si="2"/>
        <v>7725</v>
      </c>
      <c r="J17" s="18">
        <f>ROUND((H17+I17)*28.6%,0)</f>
        <v>6628</v>
      </c>
      <c r="K17" s="18">
        <f t="shared" si="7"/>
        <v>6953</v>
      </c>
      <c r="L17" s="18">
        <f t="shared" si="3"/>
        <v>36756</v>
      </c>
      <c r="M17" s="18">
        <f t="shared" si="4"/>
        <v>4527</v>
      </c>
    </row>
    <row r="18" spans="1:13" ht="19.5" customHeight="1">
      <c r="A18" s="18" t="s">
        <v>15</v>
      </c>
      <c r="B18" s="18" t="s">
        <v>25</v>
      </c>
      <c r="C18" s="18">
        <f t="shared" si="5"/>
        <v>15450</v>
      </c>
      <c r="D18" s="14">
        <f>ROUND(C18*0.786,0)</f>
        <v>12144</v>
      </c>
      <c r="E18" s="18">
        <f t="shared" si="6"/>
        <v>4635</v>
      </c>
      <c r="F18" s="18">
        <f t="shared" si="0"/>
        <v>32229</v>
      </c>
      <c r="G18" s="26"/>
      <c r="H18" s="18">
        <f t="shared" si="1"/>
        <v>15450</v>
      </c>
      <c r="I18" s="18">
        <f t="shared" si="2"/>
        <v>7725</v>
      </c>
      <c r="J18" s="18">
        <f>ROUND((H18+I18)*28.6%,0)</f>
        <v>6628</v>
      </c>
      <c r="K18" s="18">
        <f t="shared" si="7"/>
        <v>6953</v>
      </c>
      <c r="L18" s="18">
        <f t="shared" si="3"/>
        <v>36756</v>
      </c>
      <c r="M18" s="18">
        <f t="shared" si="4"/>
        <v>4527</v>
      </c>
    </row>
    <row r="19" spans="1:13" ht="19.5" customHeight="1">
      <c r="A19" s="18" t="s">
        <v>16</v>
      </c>
      <c r="B19" s="18" t="s">
        <v>25</v>
      </c>
      <c r="C19" s="18">
        <f t="shared" si="5"/>
        <v>15450</v>
      </c>
      <c r="D19" s="14">
        <f>ROUND(C19*0.786,0)</f>
        <v>12144</v>
      </c>
      <c r="E19" s="18">
        <f t="shared" si="6"/>
        <v>4635</v>
      </c>
      <c r="F19" s="18">
        <f t="shared" si="0"/>
        <v>32229</v>
      </c>
      <c r="G19" s="26"/>
      <c r="H19" s="18">
        <f t="shared" si="1"/>
        <v>15450</v>
      </c>
      <c r="I19" s="18">
        <f t="shared" si="2"/>
        <v>7725</v>
      </c>
      <c r="J19" s="18">
        <f>ROUND((H19+I19)*28.6%,0)</f>
        <v>6628</v>
      </c>
      <c r="K19" s="18">
        <f t="shared" si="7"/>
        <v>6953</v>
      </c>
      <c r="L19" s="18">
        <f t="shared" si="3"/>
        <v>36756</v>
      </c>
      <c r="M19" s="18">
        <f t="shared" si="4"/>
        <v>4527</v>
      </c>
    </row>
    <row r="20" spans="1:13" ht="19.5" customHeight="1">
      <c r="A20" s="18" t="s">
        <v>3</v>
      </c>
      <c r="B20" s="18" t="s">
        <v>25</v>
      </c>
      <c r="C20" s="18">
        <f t="shared" si="5"/>
        <v>15800</v>
      </c>
      <c r="D20" s="14">
        <f>ROUND(C20*0.794,0)</f>
        <v>12545</v>
      </c>
      <c r="E20" s="18">
        <f t="shared" si="6"/>
        <v>4740</v>
      </c>
      <c r="F20" s="18">
        <f t="shared" si="0"/>
        <v>33085</v>
      </c>
      <c r="G20" s="26"/>
      <c r="H20" s="18">
        <f t="shared" si="1"/>
        <v>15800</v>
      </c>
      <c r="I20" s="18">
        <f t="shared" si="2"/>
        <v>7900</v>
      </c>
      <c r="J20" s="18">
        <f>ROUND((H20+I20)*29.4%,0)</f>
        <v>6968</v>
      </c>
      <c r="K20" s="18">
        <f t="shared" si="7"/>
        <v>7110</v>
      </c>
      <c r="L20" s="18">
        <f t="shared" si="3"/>
        <v>37778</v>
      </c>
      <c r="M20" s="18">
        <f t="shared" si="4"/>
        <v>4693</v>
      </c>
    </row>
    <row r="21" spans="1:13" ht="19.5" customHeight="1">
      <c r="A21" s="19" t="s">
        <v>17</v>
      </c>
      <c r="B21" s="19" t="s">
        <v>25</v>
      </c>
      <c r="C21" s="18">
        <f t="shared" si="5"/>
        <v>15800</v>
      </c>
      <c r="D21" s="14">
        <f>ROUND(C21*0.794,0)</f>
        <v>12545</v>
      </c>
      <c r="E21" s="18">
        <f t="shared" si="6"/>
        <v>4740</v>
      </c>
      <c r="F21" s="18">
        <f t="shared" si="0"/>
        <v>33085</v>
      </c>
      <c r="G21" s="26"/>
      <c r="H21" s="18">
        <f>C21</f>
        <v>15800</v>
      </c>
      <c r="I21" s="18">
        <f t="shared" si="2"/>
        <v>7900</v>
      </c>
      <c r="J21" s="18">
        <f>ROUND((H21+I21)*29.4%,0)</f>
        <v>6968</v>
      </c>
      <c r="K21" s="18">
        <f>ROUND((H21+I21)*0.3,0)</f>
        <v>7110</v>
      </c>
      <c r="L21" s="18">
        <f t="shared" si="3"/>
        <v>37778</v>
      </c>
      <c r="M21" s="18">
        <f t="shared" si="4"/>
        <v>4693</v>
      </c>
    </row>
    <row r="22" spans="1:13" ht="19.5" customHeight="1">
      <c r="A22" s="19" t="s">
        <v>18</v>
      </c>
      <c r="B22" s="18" t="s">
        <v>25</v>
      </c>
      <c r="C22" s="18">
        <f t="shared" si="5"/>
        <v>15800</v>
      </c>
      <c r="D22" s="14">
        <f>ROUND(C22*0.794,0)</f>
        <v>12545</v>
      </c>
      <c r="E22" s="18">
        <f t="shared" si="6"/>
        <v>4740</v>
      </c>
      <c r="F22" s="18">
        <f>SUM(C22:E22)</f>
        <v>33085</v>
      </c>
      <c r="G22" s="26"/>
      <c r="H22" s="18">
        <f>C22</f>
        <v>15800</v>
      </c>
      <c r="I22" s="18">
        <f t="shared" si="2"/>
        <v>7900</v>
      </c>
      <c r="J22" s="18">
        <f>ROUND((H22+I22)*29.4%,0)</f>
        <v>6968</v>
      </c>
      <c r="K22" s="18">
        <f t="shared" si="7"/>
        <v>7110</v>
      </c>
      <c r="L22" s="18">
        <f>SUM(H22:K22)</f>
        <v>37778</v>
      </c>
      <c r="M22" s="18">
        <f>L22-F22</f>
        <v>4693</v>
      </c>
    </row>
    <row r="23" spans="1:13" ht="19.5" customHeight="1">
      <c r="A23" s="19" t="s">
        <v>19</v>
      </c>
      <c r="B23" s="19" t="s">
        <v>25</v>
      </c>
      <c r="C23" s="18">
        <f t="shared" si="5"/>
        <v>15800</v>
      </c>
      <c r="D23" s="14">
        <f>ROUND(C23*0.844,0)</f>
        <v>13335</v>
      </c>
      <c r="E23" s="18">
        <f t="shared" si="6"/>
        <v>4740</v>
      </c>
      <c r="F23" s="18">
        <f>SUM(C23:E23)</f>
        <v>33875</v>
      </c>
      <c r="G23" s="26"/>
      <c r="H23" s="18">
        <f>C23</f>
        <v>15800</v>
      </c>
      <c r="I23" s="18">
        <f t="shared" si="2"/>
        <v>7900</v>
      </c>
      <c r="J23" s="18">
        <f>ROUND((H23+I23)*34.4%,0)</f>
        <v>8153</v>
      </c>
      <c r="K23" s="18">
        <f t="shared" si="7"/>
        <v>7110</v>
      </c>
      <c r="L23" s="18">
        <f>SUM(H23:K23)</f>
        <v>38963</v>
      </c>
      <c r="M23" s="18">
        <f>L23-F23</f>
        <v>5088</v>
      </c>
    </row>
    <row r="24" spans="1:13" ht="19.5" customHeight="1">
      <c r="A24" s="39" t="s">
        <v>20</v>
      </c>
      <c r="B24" s="18" t="s">
        <v>25</v>
      </c>
      <c r="C24" s="18">
        <f t="shared" si="5"/>
        <v>15800</v>
      </c>
      <c r="D24" s="14">
        <f>ROUND(C24*0.844,0)</f>
        <v>13335</v>
      </c>
      <c r="E24" s="18">
        <f t="shared" si="6"/>
        <v>4740</v>
      </c>
      <c r="F24" s="18">
        <f>SUM(C24:E24)</f>
        <v>33875</v>
      </c>
      <c r="G24" s="26"/>
      <c r="H24" s="18">
        <f>C24</f>
        <v>15800</v>
      </c>
      <c r="I24" s="18">
        <f t="shared" si="2"/>
        <v>7900</v>
      </c>
      <c r="J24" s="18">
        <f>ROUND((H24+I24)*34.4%,0)</f>
        <v>8153</v>
      </c>
      <c r="K24" s="18">
        <f t="shared" si="7"/>
        <v>7110</v>
      </c>
      <c r="L24" s="18">
        <f>SUM(H24:K24)</f>
        <v>38963</v>
      </c>
      <c r="M24" s="18">
        <f>L24-F24</f>
        <v>5088</v>
      </c>
    </row>
    <row r="25" spans="1:13" ht="3.75" customHeight="1">
      <c r="A25" s="38"/>
      <c r="B25" s="38"/>
      <c r="C25" s="22"/>
      <c r="D25" s="13"/>
      <c r="E25" s="22"/>
      <c r="F25" s="22"/>
      <c r="G25" s="27"/>
      <c r="H25" s="22"/>
      <c r="I25" s="22"/>
      <c r="J25" s="22"/>
      <c r="K25" s="22"/>
      <c r="L25" s="22"/>
      <c r="M25" s="22"/>
    </row>
    <row r="26" spans="1:13" ht="19.5" customHeight="1">
      <c r="A26" s="20" t="s">
        <v>10</v>
      </c>
      <c r="B26" s="21"/>
      <c r="C26" s="22">
        <f>SUM(C5:C24)</f>
        <v>309700</v>
      </c>
      <c r="D26" s="22">
        <f>SUM(D5:D24)</f>
        <v>232623</v>
      </c>
      <c r="E26" s="22">
        <f aca="true" t="shared" si="8" ref="E26:M26">SUM(E5:E24)</f>
        <v>92910</v>
      </c>
      <c r="F26" s="22">
        <f t="shared" si="8"/>
        <v>635233</v>
      </c>
      <c r="G26" s="27"/>
      <c r="H26" s="22">
        <f t="shared" si="8"/>
        <v>309700</v>
      </c>
      <c r="I26" s="22">
        <f t="shared" si="8"/>
        <v>154850</v>
      </c>
      <c r="J26" s="22">
        <f t="shared" si="8"/>
        <v>116659</v>
      </c>
      <c r="K26" s="22">
        <f t="shared" si="8"/>
        <v>139371</v>
      </c>
      <c r="L26" s="22">
        <f t="shared" si="8"/>
        <v>720580</v>
      </c>
      <c r="M26" s="22">
        <f t="shared" si="8"/>
        <v>85347</v>
      </c>
    </row>
    <row r="28" spans="1:8" ht="18">
      <c r="A28" s="29" t="s">
        <v>30</v>
      </c>
      <c r="B28" s="29"/>
      <c r="C28" s="29"/>
      <c r="D28" s="29"/>
      <c r="E28" s="29"/>
      <c r="F28" s="1">
        <f>L24+750+300</f>
        <v>40013</v>
      </c>
      <c r="H28" s="1" t="s">
        <v>32</v>
      </c>
    </row>
    <row r="29" spans="1:6" ht="18">
      <c r="A29" s="28" t="s">
        <v>31</v>
      </c>
      <c r="B29" s="28"/>
      <c r="C29" s="28"/>
      <c r="D29" s="28"/>
      <c r="E29" s="28"/>
      <c r="F29" s="1">
        <f>M26</f>
        <v>85347</v>
      </c>
    </row>
    <row r="30" spans="1:6" ht="18">
      <c r="A30" s="29" t="s">
        <v>33</v>
      </c>
      <c r="B30" s="29"/>
      <c r="C30" s="29"/>
      <c r="D30" s="29"/>
      <c r="E30" s="29"/>
      <c r="F30" s="1">
        <f>SUM(M20:M24)</f>
        <v>24255</v>
      </c>
    </row>
    <row r="31" spans="1:6" ht="18">
      <c r="A31" s="28" t="s">
        <v>34</v>
      </c>
      <c r="B31" s="28"/>
      <c r="C31" s="28"/>
      <c r="D31" s="28"/>
      <c r="E31" s="28"/>
      <c r="F31" s="1">
        <f>M26-F30</f>
        <v>61092</v>
      </c>
    </row>
    <row r="32" spans="1:6" ht="18">
      <c r="A32" s="40" t="s">
        <v>36</v>
      </c>
      <c r="B32" s="40"/>
      <c r="C32" s="40"/>
      <c r="D32" s="40"/>
      <c r="E32" s="40"/>
      <c r="F32" s="41">
        <f>F31/2</f>
        <v>30546</v>
      </c>
    </row>
    <row r="33" spans="1:6" ht="18">
      <c r="A33" s="28" t="s">
        <v>35</v>
      </c>
      <c r="B33" s="28"/>
      <c r="C33" s="28"/>
      <c r="D33" s="28"/>
      <c r="E33" s="28"/>
      <c r="F33" s="41">
        <f>F31-F32</f>
        <v>30546</v>
      </c>
    </row>
  </sheetData>
  <sheetProtection selectLockedCells="1"/>
  <mergeCells count="12">
    <mergeCell ref="A32:E32"/>
    <mergeCell ref="A33:E33"/>
    <mergeCell ref="C3:F3"/>
    <mergeCell ref="H3:K3"/>
    <mergeCell ref="J1:K1"/>
    <mergeCell ref="J2:K2"/>
    <mergeCell ref="F1:H1"/>
    <mergeCell ref="B1:E1"/>
    <mergeCell ref="A31:E31"/>
    <mergeCell ref="A30:E30"/>
    <mergeCell ref="A28:E28"/>
    <mergeCell ref="A29:E29"/>
  </mergeCells>
  <dataValidations count="1">
    <dataValidation type="list" allowBlank="1" showErrorMessage="1" sqref="L1">
      <formula1>$A$5:$A$17</formula1>
      <formula2>0</formula2>
    </dataValidation>
  </dataValidations>
  <printOptions horizontalCentered="1"/>
  <pageMargins left="0.7" right="0.7" top="0.379861111111111" bottom="0.459722222222222" header="0.53" footer="0.511805555555556"/>
  <pageSetup blackAndWhite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MPLS USER</cp:lastModifiedBy>
  <cp:lastPrinted>2008-05-29T16:46:48Z</cp:lastPrinted>
  <dcterms:created xsi:type="dcterms:W3CDTF">2008-05-29T12:39:49Z</dcterms:created>
  <dcterms:modified xsi:type="dcterms:W3CDTF">2008-11-24T05:09:48Z</dcterms:modified>
  <cp:category/>
  <cp:version/>
  <cp:contentType/>
  <cp:contentStatus/>
</cp:coreProperties>
</file>